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26" activeTab="0"/>
  </bookViews>
  <sheets>
    <sheet name="6-0,4" sheetId="1" r:id="rId1"/>
    <sheet name="35-6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<sst xmlns="http://schemas.openxmlformats.org/spreadsheetml/2006/main" count="46" uniqueCount="45">
  <si>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уровень напряжения : 0,4 кВ</t>
  </si>
  <si>
    <t>№ ТП 6/0,4 кВ</t>
  </si>
  <si>
    <t>мощность трансформаторов, кВА</t>
  </si>
  <si>
    <t>Существующая нагрузка, кВт</t>
  </si>
  <si>
    <t>4а</t>
  </si>
  <si>
    <t>38А</t>
  </si>
  <si>
    <t>ток, А</t>
  </si>
  <si>
    <t>Наличие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</t>
  </si>
  <si>
    <t>№</t>
  </si>
  <si>
    <t>Наименование ПС-35/6 кВ</t>
  </si>
  <si>
    <t>Р, уст, кВА</t>
  </si>
  <si>
    <t>I, A по 6 кВ</t>
  </si>
  <si>
    <t>Р, расч, кВА</t>
  </si>
  <si>
    <t>Р, своб, кВА</t>
  </si>
  <si>
    <t>28 км</t>
  </si>
  <si>
    <t>Лагури</t>
  </si>
  <si>
    <t>Москальво</t>
  </si>
  <si>
    <t>Новогородская</t>
  </si>
  <si>
    <t>Аэропорт</t>
  </si>
  <si>
    <t>Медвежье Озеро</t>
  </si>
  <si>
    <t>122н</t>
  </si>
  <si>
    <t>125а</t>
  </si>
  <si>
    <t>откл</t>
  </si>
  <si>
    <t>откл.</t>
  </si>
  <si>
    <t>1 Тунгор</t>
  </si>
  <si>
    <t>2 Тунгор</t>
  </si>
  <si>
    <t>3 Тунгор</t>
  </si>
  <si>
    <t>4 Тунгор</t>
  </si>
  <si>
    <t>5 Тунгор</t>
  </si>
  <si>
    <t>6 Тунгор</t>
  </si>
  <si>
    <t>8 Москальво</t>
  </si>
  <si>
    <t>9 Москальво</t>
  </si>
  <si>
    <t>103 Лагури</t>
  </si>
  <si>
    <t>104 Лагури</t>
  </si>
  <si>
    <t>15 а В.Эхаби</t>
  </si>
  <si>
    <t>25 В.Эхаби</t>
  </si>
  <si>
    <t>Величина свободной мощности для технологического присоединения</t>
  </si>
  <si>
    <t>7 Тунгор</t>
  </si>
  <si>
    <t>116 Некрасовка</t>
  </si>
  <si>
    <t>161 Некрасовка</t>
  </si>
  <si>
    <t>Оха (ГРУ)</t>
  </si>
  <si>
    <t>8 Тунгор</t>
  </si>
  <si>
    <t>Свободная мощность, кВт</t>
  </si>
  <si>
    <t>1 квартал 2024 года</t>
  </si>
  <si>
    <t>1  квартал 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</si>
</sst>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left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="87" zoomScaleNormal="87" zoomScalePageLayoutView="0" workbookViewId="0" topLeftCell="A58">
      <selection activeCell="C81" sqref="C81"/>
    </sheetView>
  </sheetViews>
  <sheetFormatPr defaultColWidth="9.140625" defaultRowHeight="15"/>
  <cols>
    <col min="1" max="1" width="16.8515625" style="4" customWidth="1"/>
    <col min="2" max="2" width="21.57421875" style="3" customWidth="1"/>
    <col min="3" max="3" width="31.57421875" style="3" customWidth="1"/>
    <col min="4" max="4" width="21.7109375" style="3" customWidth="1"/>
    <col min="5" max="5" width="21.421875" style="3" customWidth="1"/>
    <col min="6" max="16384" width="9.140625" style="3" customWidth="1"/>
  </cols>
  <sheetData>
    <row r="1" ht="15">
      <c r="A1" s="8" t="s">
        <v>36</v>
      </c>
    </row>
    <row r="2" spans="1:5" ht="15">
      <c r="A2" s="8" t="s">
        <v>0</v>
      </c>
      <c r="E2" s="3" t="s">
        <v>44</v>
      </c>
    </row>
    <row r="3" spans="1:5" s="7" customFormat="1" ht="45">
      <c r="A3" s="6" t="s">
        <v>1</v>
      </c>
      <c r="B3" s="6" t="s">
        <v>2</v>
      </c>
      <c r="C3" s="6" t="s">
        <v>6</v>
      </c>
      <c r="D3" s="6" t="s">
        <v>3</v>
      </c>
      <c r="E3" s="6" t="s">
        <v>42</v>
      </c>
    </row>
    <row r="4" spans="1:5" ht="15">
      <c r="A4" s="5">
        <v>1</v>
      </c>
      <c r="B4" s="5">
        <v>25</v>
      </c>
      <c r="C4" s="5">
        <v>4</v>
      </c>
      <c r="D4" s="9">
        <f>+C4*0.38*1.73*0.8</f>
        <v>2.10368</v>
      </c>
      <c r="E4" s="9">
        <f>(B4*0.8)-D4</f>
        <v>17.89632</v>
      </c>
    </row>
    <row r="5" spans="1:5" ht="15">
      <c r="A5" s="5">
        <v>2</v>
      </c>
      <c r="B5" s="5">
        <v>560</v>
      </c>
      <c r="C5" s="5">
        <v>1</v>
      </c>
      <c r="D5" s="9">
        <f>+C5*6.3*1.73*0.8</f>
        <v>8.719199999999999</v>
      </c>
      <c r="E5" s="9">
        <f aca="true" t="shared" si="0" ref="E5:E62">(B5*0.8)-D5</f>
        <v>439.2808</v>
      </c>
    </row>
    <row r="6" spans="1:5" ht="15">
      <c r="A6" s="5"/>
      <c r="B6" s="5">
        <v>400</v>
      </c>
      <c r="C6" s="5">
        <v>16</v>
      </c>
      <c r="D6" s="9">
        <f>+C6*6.3*1.73*0.8</f>
        <v>139.50719999999998</v>
      </c>
      <c r="E6" s="9">
        <f t="shared" si="0"/>
        <v>180.49280000000002</v>
      </c>
    </row>
    <row r="7" spans="1:5" ht="15">
      <c r="A7" s="5">
        <v>3</v>
      </c>
      <c r="B7" s="5">
        <v>800</v>
      </c>
      <c r="C7" s="5">
        <v>224</v>
      </c>
      <c r="D7" s="9">
        <f aca="true" t="shared" si="1" ref="D7:D12">+C7*0.38*1.73*0.8</f>
        <v>117.80608000000001</v>
      </c>
      <c r="E7" s="9">
        <f t="shared" si="0"/>
        <v>522.1939199999999</v>
      </c>
    </row>
    <row r="8" spans="1:5" ht="15">
      <c r="A8" s="5" t="s">
        <v>4</v>
      </c>
      <c r="B8" s="5">
        <v>400</v>
      </c>
      <c r="C8" s="5">
        <v>183</v>
      </c>
      <c r="D8" s="9">
        <f t="shared" si="1"/>
        <v>96.24336000000001</v>
      </c>
      <c r="E8" s="9">
        <f t="shared" si="0"/>
        <v>223.75664</v>
      </c>
    </row>
    <row r="9" spans="1:5" ht="15">
      <c r="A9" s="5">
        <v>6</v>
      </c>
      <c r="B9" s="5">
        <v>350</v>
      </c>
      <c r="C9" s="5">
        <v>124</v>
      </c>
      <c r="D9" s="9">
        <f t="shared" si="1"/>
        <v>65.21408000000001</v>
      </c>
      <c r="E9" s="9">
        <f t="shared" si="0"/>
        <v>214.78591999999998</v>
      </c>
    </row>
    <row r="10" spans="1:5" ht="15">
      <c r="A10" s="5">
        <v>7</v>
      </c>
      <c r="B10" s="5">
        <v>320</v>
      </c>
      <c r="C10" s="5">
        <v>85</v>
      </c>
      <c r="D10" s="9">
        <f t="shared" si="1"/>
        <v>44.7032</v>
      </c>
      <c r="E10" s="9">
        <f t="shared" si="0"/>
        <v>211.2968</v>
      </c>
    </row>
    <row r="11" spans="1:5" ht="15">
      <c r="A11" s="5">
        <v>9</v>
      </c>
      <c r="B11" s="5">
        <v>320</v>
      </c>
      <c r="C11" s="5">
        <v>227.5</v>
      </c>
      <c r="D11" s="9">
        <f t="shared" si="1"/>
        <v>119.64680000000001</v>
      </c>
      <c r="E11" s="9">
        <f t="shared" si="0"/>
        <v>136.3532</v>
      </c>
    </row>
    <row r="12" spans="1:5" ht="15">
      <c r="A12" s="5">
        <v>10</v>
      </c>
      <c r="B12" s="5">
        <v>250</v>
      </c>
      <c r="C12" s="5">
        <v>101.5</v>
      </c>
      <c r="D12" s="9">
        <f t="shared" si="1"/>
        <v>53.380880000000005</v>
      </c>
      <c r="E12" s="9">
        <f t="shared" si="0"/>
        <v>146.61912</v>
      </c>
    </row>
    <row r="13" spans="1:5" ht="15">
      <c r="A13" s="5">
        <v>11</v>
      </c>
      <c r="B13" s="5">
        <v>800</v>
      </c>
      <c r="C13" s="5">
        <v>234</v>
      </c>
      <c r="D13" s="9">
        <f>+C13*0.417*1.73*0.8</f>
        <v>135.04795199999998</v>
      </c>
      <c r="E13" s="9">
        <f t="shared" si="0"/>
        <v>504.952048</v>
      </c>
    </row>
    <row r="14" spans="1:5" ht="15">
      <c r="A14" s="5">
        <v>12</v>
      </c>
      <c r="B14" s="5">
        <v>400</v>
      </c>
      <c r="C14" s="5">
        <v>96</v>
      </c>
      <c r="D14" s="9">
        <f>+C14*0.38*1.73*0.8</f>
        <v>50.48832000000001</v>
      </c>
      <c r="E14" s="9">
        <f t="shared" si="0"/>
        <v>269.51168</v>
      </c>
    </row>
    <row r="15" spans="1:5" ht="15">
      <c r="A15" s="5">
        <v>13</v>
      </c>
      <c r="B15" s="5">
        <v>800</v>
      </c>
      <c r="C15" s="5">
        <v>110</v>
      </c>
      <c r="D15" s="9">
        <f>+C15*0.38*1.73*0.8</f>
        <v>57.8512</v>
      </c>
      <c r="E15" s="9">
        <f t="shared" si="0"/>
        <v>582.1488</v>
      </c>
    </row>
    <row r="16" spans="1:5" ht="15">
      <c r="A16" s="5">
        <v>14</v>
      </c>
      <c r="B16" s="5">
        <v>250</v>
      </c>
      <c r="C16" s="5">
        <v>132</v>
      </c>
      <c r="D16" s="9">
        <f>+C16*0.38*1.73*0.8</f>
        <v>69.42144</v>
      </c>
      <c r="E16" s="9">
        <f t="shared" si="0"/>
        <v>130.57855999999998</v>
      </c>
    </row>
    <row r="17" spans="1:5" ht="15">
      <c r="A17" s="5">
        <v>15</v>
      </c>
      <c r="B17" s="5">
        <v>400</v>
      </c>
      <c r="C17" s="5">
        <v>296</v>
      </c>
      <c r="D17" s="9">
        <f>+C17*0.4*1.73*0.8</f>
        <v>163.8656</v>
      </c>
      <c r="E17" s="9">
        <f t="shared" si="0"/>
        <v>156.1344</v>
      </c>
    </row>
    <row r="18" spans="1:5" ht="15">
      <c r="A18" s="5">
        <v>16</v>
      </c>
      <c r="B18" s="5">
        <v>100</v>
      </c>
      <c r="C18" s="5">
        <v>64</v>
      </c>
      <c r="D18" s="9">
        <f>+C18*0.409*1.73*0.8</f>
        <v>36.227584</v>
      </c>
      <c r="E18" s="9">
        <f t="shared" si="0"/>
        <v>43.772416</v>
      </c>
    </row>
    <row r="19" spans="1:5" ht="15">
      <c r="A19" s="5">
        <v>17</v>
      </c>
      <c r="B19" s="5">
        <v>400</v>
      </c>
      <c r="C19" s="5">
        <v>88.6</v>
      </c>
      <c r="D19" s="9">
        <f>+C19*0.412*1.73*0.8</f>
        <v>50.52042879999999</v>
      </c>
      <c r="E19" s="9">
        <f t="shared" si="0"/>
        <v>269.4795712</v>
      </c>
    </row>
    <row r="20" spans="1:5" ht="15">
      <c r="A20" s="5">
        <v>18</v>
      </c>
      <c r="B20" s="5">
        <v>160</v>
      </c>
      <c r="C20" s="5">
        <v>62</v>
      </c>
      <c r="D20" s="9">
        <f>+C20*0.38*1.73*0.8</f>
        <v>32.607040000000005</v>
      </c>
      <c r="E20" s="9">
        <f t="shared" si="0"/>
        <v>95.39295999999999</v>
      </c>
    </row>
    <row r="21" spans="1:5" ht="15">
      <c r="A21" s="5">
        <v>19</v>
      </c>
      <c r="B21" s="5">
        <v>100</v>
      </c>
      <c r="C21" s="5">
        <v>15</v>
      </c>
      <c r="D21" s="9">
        <f>+C21*0.39*1.73*0.8</f>
        <v>8.096400000000001</v>
      </c>
      <c r="E21" s="9">
        <f t="shared" si="0"/>
        <v>71.9036</v>
      </c>
    </row>
    <row r="22" spans="1:5" ht="15">
      <c r="A22" s="5">
        <v>20</v>
      </c>
      <c r="B22" s="5">
        <v>400</v>
      </c>
      <c r="C22" s="5">
        <v>27</v>
      </c>
      <c r="D22" s="9">
        <f>+C22*0.38*1.73*0.8</f>
        <v>14.199840000000002</v>
      </c>
      <c r="E22" s="9">
        <f t="shared" si="0"/>
        <v>305.80016</v>
      </c>
    </row>
    <row r="23" spans="1:5" ht="15">
      <c r="A23" s="5">
        <v>24</v>
      </c>
      <c r="B23" s="5">
        <v>250</v>
      </c>
      <c r="C23" s="5">
        <v>83</v>
      </c>
      <c r="D23" s="9">
        <f>+C23*0.42*1.73*0.8</f>
        <v>48.24624</v>
      </c>
      <c r="E23" s="9">
        <f t="shared" si="0"/>
        <v>151.75376</v>
      </c>
    </row>
    <row r="24" spans="1:5" ht="15">
      <c r="A24" s="5">
        <v>27</v>
      </c>
      <c r="B24" s="5">
        <v>800</v>
      </c>
      <c r="C24" s="5">
        <v>231.7</v>
      </c>
      <c r="D24" s="9">
        <f>+C24*0.41*1.73*0.8</f>
        <v>131.47584799999998</v>
      </c>
      <c r="E24" s="9">
        <f t="shared" si="0"/>
        <v>508.524152</v>
      </c>
    </row>
    <row r="25" spans="1:5" ht="15">
      <c r="A25" s="5">
        <v>29</v>
      </c>
      <c r="B25" s="5">
        <v>400</v>
      </c>
      <c r="C25" s="5">
        <v>111</v>
      </c>
      <c r="D25" s="9">
        <f>+C25*0.405*1.73*0.8</f>
        <v>62.217720000000014</v>
      </c>
      <c r="E25" s="9">
        <f t="shared" si="0"/>
        <v>257.78228</v>
      </c>
    </row>
    <row r="26" spans="1:5" ht="15">
      <c r="A26" s="5">
        <v>30</v>
      </c>
      <c r="B26" s="5">
        <v>160</v>
      </c>
      <c r="C26" s="5">
        <v>85</v>
      </c>
      <c r="D26" s="9">
        <f>+C26*0.415*1.73*0.8</f>
        <v>48.8206</v>
      </c>
      <c r="E26" s="9">
        <f t="shared" si="0"/>
        <v>79.1794</v>
      </c>
    </row>
    <row r="27" spans="1:5" ht="15">
      <c r="A27" s="5">
        <v>33</v>
      </c>
      <c r="B27" s="5">
        <v>160</v>
      </c>
      <c r="C27" s="5">
        <v>102.2</v>
      </c>
      <c r="D27" s="9">
        <f>+C27*0.38*1.73*0.8</f>
        <v>53.749024</v>
      </c>
      <c r="E27" s="9">
        <f t="shared" si="0"/>
        <v>74.25097600000001</v>
      </c>
    </row>
    <row r="28" spans="1:5" ht="15">
      <c r="A28" s="5">
        <v>35</v>
      </c>
      <c r="B28" s="5">
        <v>400</v>
      </c>
      <c r="C28" s="5">
        <v>254</v>
      </c>
      <c r="D28" s="9">
        <f>+C28*0.41*1.73*0.8</f>
        <v>144.12976</v>
      </c>
      <c r="E28" s="9">
        <f t="shared" si="0"/>
        <v>175.87024</v>
      </c>
    </row>
    <row r="29" spans="1:5" ht="15">
      <c r="A29" s="5">
        <v>36</v>
      </c>
      <c r="B29" s="5">
        <v>63</v>
      </c>
      <c r="C29" s="5">
        <v>8</v>
      </c>
      <c r="D29" s="9">
        <f>+C29*0.41*1.73*0.8</f>
        <v>4.5395199999999996</v>
      </c>
      <c r="E29" s="9">
        <f t="shared" si="0"/>
        <v>45.86048000000001</v>
      </c>
    </row>
    <row r="30" spans="1:5" ht="15">
      <c r="A30" s="5">
        <v>37</v>
      </c>
      <c r="B30" s="5">
        <v>400</v>
      </c>
      <c r="C30" s="5">
        <v>188</v>
      </c>
      <c r="D30" s="9">
        <f>+C30*0.415*1.73*0.8</f>
        <v>107.97967999999999</v>
      </c>
      <c r="E30" s="9">
        <f t="shared" si="0"/>
        <v>212.02032000000003</v>
      </c>
    </row>
    <row r="31" spans="1:5" ht="15">
      <c r="A31" s="5" t="s">
        <v>5</v>
      </c>
      <c r="B31" s="5">
        <v>400</v>
      </c>
      <c r="C31" s="5">
        <v>137</v>
      </c>
      <c r="D31" s="9">
        <f>+C31*0.379*1.73*0.8</f>
        <v>71.86143200000001</v>
      </c>
      <c r="E31" s="9">
        <f t="shared" si="0"/>
        <v>248.138568</v>
      </c>
    </row>
    <row r="32" spans="1:5" ht="15">
      <c r="A32" s="5">
        <v>40</v>
      </c>
      <c r="B32" s="5">
        <v>100</v>
      </c>
      <c r="C32" s="5">
        <v>54</v>
      </c>
      <c r="D32" s="9">
        <f>+C32*0.405*1.73*0.8</f>
        <v>30.268080000000005</v>
      </c>
      <c r="E32" s="9">
        <f t="shared" si="0"/>
        <v>49.731919999999995</v>
      </c>
    </row>
    <row r="33" spans="1:5" ht="15">
      <c r="A33" s="5">
        <v>44</v>
      </c>
      <c r="B33" s="5">
        <v>250</v>
      </c>
      <c r="C33" s="5">
        <v>87.5</v>
      </c>
      <c r="D33" s="9">
        <f>+C33*0.42*1.73*0.8</f>
        <v>50.862</v>
      </c>
      <c r="E33" s="9">
        <f t="shared" si="0"/>
        <v>149.138</v>
      </c>
    </row>
    <row r="34" spans="1:5" ht="15">
      <c r="A34" s="5">
        <v>47</v>
      </c>
      <c r="B34" s="5">
        <v>800</v>
      </c>
      <c r="C34" s="5">
        <v>110</v>
      </c>
      <c r="D34" s="9">
        <f>+C34*0.42*1.73*0.8</f>
        <v>63.940799999999996</v>
      </c>
      <c r="E34" s="9">
        <f t="shared" si="0"/>
        <v>576.0592</v>
      </c>
    </row>
    <row r="35" spans="1:5" ht="15">
      <c r="A35" s="5">
        <v>48</v>
      </c>
      <c r="B35" s="5">
        <v>250</v>
      </c>
      <c r="C35" s="5">
        <v>76</v>
      </c>
      <c r="D35" s="9">
        <f>+C35*0.38*1.73*0.8</f>
        <v>39.96992</v>
      </c>
      <c r="E35" s="9">
        <f t="shared" si="0"/>
        <v>160.03008</v>
      </c>
    </row>
    <row r="36" spans="1:5" ht="15">
      <c r="A36" s="5">
        <v>50</v>
      </c>
      <c r="B36" s="5">
        <v>100</v>
      </c>
      <c r="C36" s="5">
        <v>115</v>
      </c>
      <c r="D36" s="9">
        <f aca="true" t="shared" si="2" ref="D36:D42">+C36*0.38*1.73*0.8</f>
        <v>60.4808</v>
      </c>
      <c r="E36" s="9">
        <f t="shared" si="0"/>
        <v>19.519199999999998</v>
      </c>
    </row>
    <row r="37" spans="1:5" ht="15">
      <c r="A37" s="5">
        <v>51</v>
      </c>
      <c r="B37" s="5">
        <v>100</v>
      </c>
      <c r="C37" s="5">
        <v>9</v>
      </c>
      <c r="D37" s="9">
        <f t="shared" si="2"/>
        <v>4.73328</v>
      </c>
      <c r="E37" s="9">
        <f t="shared" si="0"/>
        <v>75.26672</v>
      </c>
    </row>
    <row r="38" spans="1:5" ht="15">
      <c r="A38" s="5">
        <v>56</v>
      </c>
      <c r="B38" s="5">
        <v>250</v>
      </c>
      <c r="C38" s="5">
        <v>70</v>
      </c>
      <c r="D38" s="9">
        <f t="shared" si="2"/>
        <v>36.8144</v>
      </c>
      <c r="E38" s="9">
        <f t="shared" si="0"/>
        <v>163.1856</v>
      </c>
    </row>
    <row r="39" spans="1:5" ht="15">
      <c r="A39" s="5">
        <v>58</v>
      </c>
      <c r="B39" s="5">
        <v>400</v>
      </c>
      <c r="C39" s="5">
        <v>102</v>
      </c>
      <c r="D39" s="9">
        <f t="shared" si="2"/>
        <v>53.643840000000004</v>
      </c>
      <c r="E39" s="9">
        <f t="shared" si="0"/>
        <v>266.35616</v>
      </c>
    </row>
    <row r="40" spans="1:5" ht="15">
      <c r="A40" s="5">
        <v>64</v>
      </c>
      <c r="B40" s="5">
        <v>320</v>
      </c>
      <c r="C40" s="5">
        <v>48.5</v>
      </c>
      <c r="D40" s="9">
        <f t="shared" si="2"/>
        <v>25.50712</v>
      </c>
      <c r="E40" s="9">
        <f t="shared" si="0"/>
        <v>230.49288</v>
      </c>
    </row>
    <row r="41" spans="1:5" ht="15">
      <c r="A41" s="5">
        <v>65</v>
      </c>
      <c r="B41" s="5">
        <v>100</v>
      </c>
      <c r="C41" s="5">
        <v>76.5</v>
      </c>
      <c r="D41" s="9">
        <f t="shared" si="2"/>
        <v>40.23288</v>
      </c>
      <c r="E41" s="9">
        <f t="shared" si="0"/>
        <v>39.76712</v>
      </c>
    </row>
    <row r="42" spans="1:5" ht="15">
      <c r="A42" s="5">
        <v>67</v>
      </c>
      <c r="B42" s="5">
        <v>250</v>
      </c>
      <c r="C42" s="5">
        <v>172</v>
      </c>
      <c r="D42" s="9">
        <f t="shared" si="2"/>
        <v>90.45824</v>
      </c>
      <c r="E42" s="9">
        <f t="shared" si="0"/>
        <v>109.54176</v>
      </c>
    </row>
    <row r="43" spans="1:5" ht="15">
      <c r="A43" s="5">
        <v>69</v>
      </c>
      <c r="B43" s="5">
        <f>630+630</f>
        <v>1260</v>
      </c>
      <c r="C43" s="5">
        <v>211</v>
      </c>
      <c r="D43" s="9">
        <f>+C43*0.415*1.73*0.8</f>
        <v>121.18996</v>
      </c>
      <c r="E43" s="9">
        <f t="shared" si="0"/>
        <v>886.81004</v>
      </c>
    </row>
    <row r="44" spans="1:5" ht="15">
      <c r="A44" s="5">
        <v>71</v>
      </c>
      <c r="B44" s="5">
        <v>400</v>
      </c>
      <c r="C44" s="5">
        <v>383.6</v>
      </c>
      <c r="D44" s="9">
        <f>+C44*0.38*1.73*0.8</f>
        <v>201.74291200000002</v>
      </c>
      <c r="E44" s="9">
        <f t="shared" si="0"/>
        <v>118.25708799999998</v>
      </c>
    </row>
    <row r="45" spans="1:5" ht="15">
      <c r="A45" s="5">
        <v>72</v>
      </c>
      <c r="B45" s="5">
        <v>250</v>
      </c>
      <c r="C45" s="5">
        <v>65</v>
      </c>
      <c r="D45" s="9">
        <f>+C45*0.38*1.73*0.8</f>
        <v>34.1848</v>
      </c>
      <c r="E45" s="10">
        <f t="shared" si="0"/>
        <v>165.8152</v>
      </c>
    </row>
    <row r="46" spans="1:5" ht="15">
      <c r="A46" s="5">
        <v>73</v>
      </c>
      <c r="B46" s="5">
        <v>650</v>
      </c>
      <c r="C46" s="5">
        <v>240</v>
      </c>
      <c r="D46" s="9">
        <f>+C46*0.38*1.73*0.8</f>
        <v>126.22080000000001</v>
      </c>
      <c r="E46" s="9">
        <f t="shared" si="0"/>
        <v>393.7792</v>
      </c>
    </row>
    <row r="47" spans="1:5" ht="15">
      <c r="A47" s="5">
        <v>74</v>
      </c>
      <c r="B47" s="5">
        <v>160</v>
      </c>
      <c r="C47" s="5">
        <v>31</v>
      </c>
      <c r="D47" s="9">
        <f>+C47*0.43*1.73*0.8</f>
        <v>18.44872</v>
      </c>
      <c r="E47" s="9">
        <f t="shared" si="0"/>
        <v>109.55127999999999</v>
      </c>
    </row>
    <row r="48" spans="1:5" ht="15">
      <c r="A48" s="5">
        <v>76</v>
      </c>
      <c r="B48" s="5">
        <v>250</v>
      </c>
      <c r="C48" s="5">
        <v>62</v>
      </c>
      <c r="D48" s="9">
        <f>+C48*0.417*1.73*0.8</f>
        <v>35.781935999999995</v>
      </c>
      <c r="E48" s="9">
        <f t="shared" si="0"/>
        <v>164.218064</v>
      </c>
    </row>
    <row r="49" spans="1:5" ht="15">
      <c r="A49" s="5">
        <v>78</v>
      </c>
      <c r="B49" s="5">
        <v>25</v>
      </c>
      <c r="C49" s="5">
        <v>2</v>
      </c>
      <c r="D49" s="9">
        <f>+C49*0.38*1.73*0.8</f>
        <v>1.05184</v>
      </c>
      <c r="E49" s="9">
        <f t="shared" si="0"/>
        <v>18.94816</v>
      </c>
    </row>
    <row r="50" spans="1:5" ht="15">
      <c r="A50" s="5">
        <v>79</v>
      </c>
      <c r="B50" s="5">
        <v>800</v>
      </c>
      <c r="C50" s="5">
        <v>467.3</v>
      </c>
      <c r="D50" s="9">
        <f>+C50*0.38*1.73*0.8</f>
        <v>245.76241600000003</v>
      </c>
      <c r="E50" s="9">
        <f t="shared" si="0"/>
        <v>394.23758399999997</v>
      </c>
    </row>
    <row r="51" spans="1:5" ht="15">
      <c r="A51" s="5">
        <v>80</v>
      </c>
      <c r="B51" s="5">
        <f>2*160</f>
        <v>320</v>
      </c>
      <c r="C51" s="5">
        <v>16</v>
      </c>
      <c r="D51" s="9">
        <f>+C51*0.38*1.73*0.8</f>
        <v>8.41472</v>
      </c>
      <c r="E51" s="9">
        <f>(B51*0.8)-D51</f>
        <v>247.58528</v>
      </c>
    </row>
    <row r="52" spans="1:5" ht="15">
      <c r="A52" s="5">
        <v>82</v>
      </c>
      <c r="B52" s="5">
        <v>400</v>
      </c>
      <c r="C52" s="5">
        <v>369</v>
      </c>
      <c r="D52" s="9">
        <f>+C52*0.41*1.73*0.8</f>
        <v>209.38536</v>
      </c>
      <c r="E52" s="9">
        <f t="shared" si="0"/>
        <v>110.61464000000001</v>
      </c>
    </row>
    <row r="53" spans="1:5" ht="15">
      <c r="A53" s="5">
        <v>83</v>
      </c>
      <c r="B53" s="5">
        <f>630+250</f>
        <v>880</v>
      </c>
      <c r="C53" s="5">
        <v>372</v>
      </c>
      <c r="D53" s="9">
        <f>+C53*0.38*1.73*0.8</f>
        <v>195.64224000000002</v>
      </c>
      <c r="E53" s="9">
        <f t="shared" si="0"/>
        <v>508.35776</v>
      </c>
    </row>
    <row r="54" spans="1:5" ht="15">
      <c r="A54" s="5">
        <v>87</v>
      </c>
      <c r="B54" s="5">
        <f>630+630</f>
        <v>1260</v>
      </c>
      <c r="C54" s="5">
        <v>228</v>
      </c>
      <c r="D54" s="9">
        <f>+C54*0.38*1.73*0.8</f>
        <v>119.90976</v>
      </c>
      <c r="E54" s="9">
        <f t="shared" si="0"/>
        <v>888.09024</v>
      </c>
    </row>
    <row r="55" spans="1:5" ht="15">
      <c r="A55" s="5">
        <v>96</v>
      </c>
      <c r="B55" s="5">
        <v>250</v>
      </c>
      <c r="C55" s="5">
        <v>15</v>
      </c>
      <c r="D55" s="9">
        <f>+C55*0.393*1.73*0.8</f>
        <v>8.158680000000002</v>
      </c>
      <c r="E55" s="9">
        <f t="shared" si="0"/>
        <v>191.84132</v>
      </c>
    </row>
    <row r="56" spans="1:5" ht="15">
      <c r="A56" s="5">
        <v>110</v>
      </c>
      <c r="B56" s="5">
        <v>160</v>
      </c>
      <c r="C56" s="5">
        <v>46</v>
      </c>
      <c r="D56" s="9">
        <f>+C56*0.38*1.73*0.8</f>
        <v>24.192320000000002</v>
      </c>
      <c r="E56" s="9">
        <f t="shared" si="0"/>
        <v>103.80768</v>
      </c>
    </row>
    <row r="57" spans="1:5" ht="15">
      <c r="A57" s="5">
        <v>113</v>
      </c>
      <c r="B57" s="5">
        <v>320</v>
      </c>
      <c r="C57" s="5">
        <v>268</v>
      </c>
      <c r="D57" s="9">
        <f>+C57*0.38*1.73*0.8</f>
        <v>140.94656</v>
      </c>
      <c r="E57" s="9">
        <f t="shared" si="0"/>
        <v>115.05344</v>
      </c>
    </row>
    <row r="58" spans="1:5" ht="15">
      <c r="A58" s="5">
        <v>118</v>
      </c>
      <c r="B58" s="5">
        <v>100</v>
      </c>
      <c r="C58" s="5">
        <v>41.5</v>
      </c>
      <c r="D58" s="9">
        <f>+C58*0.38*1.73*0.8</f>
        <v>21.825680000000002</v>
      </c>
      <c r="E58" s="9">
        <f t="shared" si="0"/>
        <v>58.174319999999994</v>
      </c>
    </row>
    <row r="59" spans="1:5" ht="15">
      <c r="A59" s="5">
        <v>120</v>
      </c>
      <c r="B59" s="5">
        <f>400+400</f>
        <v>800</v>
      </c>
      <c r="C59" s="5">
        <v>104</v>
      </c>
      <c r="D59" s="9">
        <f>+C59*0.38*1.73*0.8</f>
        <v>54.69568000000001</v>
      </c>
      <c r="E59" s="9">
        <f t="shared" si="0"/>
        <v>585.30432</v>
      </c>
    </row>
    <row r="60" spans="1:5" ht="15">
      <c r="A60" s="5" t="s">
        <v>20</v>
      </c>
      <c r="B60" s="5">
        <f>250+250</f>
        <v>500</v>
      </c>
      <c r="C60" s="5">
        <v>5</v>
      </c>
      <c r="D60" s="9">
        <f>+C60*6.3*1.73*0.8</f>
        <v>43.596000000000004</v>
      </c>
      <c r="E60" s="9">
        <f t="shared" si="0"/>
        <v>356.404</v>
      </c>
    </row>
    <row r="61" spans="1:5" ht="15">
      <c r="A61" s="5">
        <v>123</v>
      </c>
      <c r="B61" s="5">
        <f>320+320</f>
        <v>640</v>
      </c>
      <c r="C61" s="5">
        <v>230</v>
      </c>
      <c r="D61" s="9">
        <f>+C61*0.396*1.73*0.8</f>
        <v>126.05472</v>
      </c>
      <c r="E61" s="9">
        <f t="shared" si="0"/>
        <v>385.94528</v>
      </c>
    </row>
    <row r="62" spans="1:5" ht="15">
      <c r="A62" s="5">
        <v>124</v>
      </c>
      <c r="B62" s="5">
        <f>400+400</f>
        <v>800</v>
      </c>
      <c r="C62" s="5">
        <v>196</v>
      </c>
      <c r="D62" s="9">
        <f>+C62*0.38*1.73*0.8</f>
        <v>103.08032000000001</v>
      </c>
      <c r="E62" s="9">
        <f t="shared" si="0"/>
        <v>536.91968</v>
      </c>
    </row>
    <row r="63" spans="1:5" ht="15">
      <c r="A63" s="5" t="s">
        <v>21</v>
      </c>
      <c r="B63" s="5">
        <v>400</v>
      </c>
      <c r="C63" s="5">
        <v>165</v>
      </c>
      <c r="D63" s="9">
        <f>+C63*0.406*1.73*0.8</f>
        <v>92.71416000000002</v>
      </c>
      <c r="E63" s="9">
        <f aca="true" t="shared" si="3" ref="E63:E79">(B63*0.8)-D63</f>
        <v>227.28583999999998</v>
      </c>
    </row>
    <row r="64" spans="1:5" ht="15">
      <c r="A64" s="5">
        <v>135</v>
      </c>
      <c r="B64" s="5">
        <v>160</v>
      </c>
      <c r="C64" s="5">
        <v>59.1</v>
      </c>
      <c r="D64" s="9">
        <f>+C64*0.38*1.73*0.8</f>
        <v>31.081872000000004</v>
      </c>
      <c r="E64" s="9">
        <f t="shared" si="3"/>
        <v>96.918128</v>
      </c>
    </row>
    <row r="65" spans="1:5" ht="15">
      <c r="A65" s="5">
        <v>140</v>
      </c>
      <c r="B65" s="5">
        <v>200</v>
      </c>
      <c r="C65" s="5">
        <v>122</v>
      </c>
      <c r="D65" s="9">
        <f>+C65*0.38*1.73*0.8</f>
        <v>64.16224</v>
      </c>
      <c r="E65" s="9">
        <f t="shared" si="3"/>
        <v>95.83776</v>
      </c>
    </row>
    <row r="66" spans="1:5" ht="15">
      <c r="A66" s="5">
        <v>141</v>
      </c>
      <c r="B66" s="5">
        <v>320</v>
      </c>
      <c r="C66" s="5">
        <v>202</v>
      </c>
      <c r="D66" s="9">
        <f>+C66*0.38*1.73*0.8</f>
        <v>106.23584000000001</v>
      </c>
      <c r="E66" s="9">
        <f t="shared" si="3"/>
        <v>149.76416</v>
      </c>
    </row>
    <row r="67" spans="1:5" ht="15">
      <c r="A67" s="5">
        <v>143</v>
      </c>
      <c r="B67" s="5">
        <v>400</v>
      </c>
      <c r="C67" s="5">
        <v>1.5</v>
      </c>
      <c r="D67" s="9">
        <f>+C67*6.3*1.73*0.8</f>
        <v>13.0788</v>
      </c>
      <c r="E67" s="9">
        <f t="shared" si="3"/>
        <v>306.9212</v>
      </c>
    </row>
    <row r="68" spans="1:5" ht="15">
      <c r="A68" s="5"/>
      <c r="B68" s="5">
        <v>630</v>
      </c>
      <c r="C68" s="5"/>
      <c r="D68" s="9" t="s">
        <v>23</v>
      </c>
      <c r="E68" s="9"/>
    </row>
    <row r="69" spans="1:5" ht="15">
      <c r="A69" s="5">
        <v>162</v>
      </c>
      <c r="B69" s="5">
        <v>800</v>
      </c>
      <c r="C69" s="5">
        <v>215</v>
      </c>
      <c r="D69" s="9">
        <f>+C69*0.38*1.73*0.8</f>
        <v>113.07280000000002</v>
      </c>
      <c r="E69" s="9">
        <f t="shared" si="3"/>
        <v>526.9272</v>
      </c>
    </row>
    <row r="70" spans="1:5" ht="15">
      <c r="A70" s="5">
        <v>163</v>
      </c>
      <c r="B70" s="5">
        <v>800</v>
      </c>
      <c r="C70" s="5">
        <v>220</v>
      </c>
      <c r="D70" s="9">
        <f>+C70*0.38*1.73*0.8</f>
        <v>115.7024</v>
      </c>
      <c r="E70" s="9">
        <f t="shared" si="3"/>
        <v>524.2976</v>
      </c>
    </row>
    <row r="71" spans="1:5" ht="15">
      <c r="A71" s="5">
        <v>164</v>
      </c>
      <c r="B71" s="5">
        <v>400</v>
      </c>
      <c r="C71" s="5">
        <v>92</v>
      </c>
      <c r="D71" s="9">
        <f>+C71*0.38*1.73*0.8</f>
        <v>48.384640000000005</v>
      </c>
      <c r="E71" s="9">
        <f t="shared" si="3"/>
        <v>271.61536</v>
      </c>
    </row>
    <row r="72" spans="1:5" ht="15">
      <c r="A72" s="5">
        <v>171</v>
      </c>
      <c r="B72" s="5">
        <v>250</v>
      </c>
      <c r="C72" s="5">
        <v>119</v>
      </c>
      <c r="D72" s="9">
        <f>+C72*0.38*1.73*0.8</f>
        <v>62.58448</v>
      </c>
      <c r="E72" s="9">
        <f t="shared" si="3"/>
        <v>137.41552000000001</v>
      </c>
    </row>
    <row r="73" spans="1:5" ht="15">
      <c r="A73" s="5">
        <v>175</v>
      </c>
      <c r="B73" s="5">
        <v>250</v>
      </c>
      <c r="C73" s="5">
        <v>167</v>
      </c>
      <c r="D73" s="9">
        <f>+C73*0.38*1.73*0.8</f>
        <v>87.82864000000001</v>
      </c>
      <c r="E73" s="9">
        <f t="shared" si="3"/>
        <v>112.17135999999999</v>
      </c>
    </row>
    <row r="74" spans="1:5" ht="15">
      <c r="A74" s="5"/>
      <c r="B74" s="5">
        <v>250</v>
      </c>
      <c r="C74" s="5" t="s">
        <v>22</v>
      </c>
      <c r="D74" s="9" t="s">
        <v>23</v>
      </c>
      <c r="E74" s="9"/>
    </row>
    <row r="75" spans="1:5" ht="15">
      <c r="A75" s="5">
        <v>176</v>
      </c>
      <c r="B75" s="5">
        <f>160+250</f>
        <v>410</v>
      </c>
      <c r="C75" s="5">
        <v>141</v>
      </c>
      <c r="D75" s="9">
        <f aca="true" t="shared" si="4" ref="D75:D80">+C75*0.38*1.73*0.8</f>
        <v>74.15472</v>
      </c>
      <c r="E75" s="9">
        <f t="shared" si="3"/>
        <v>253.84528</v>
      </c>
    </row>
    <row r="76" spans="1:5" ht="15">
      <c r="A76" s="5">
        <v>197</v>
      </c>
      <c r="B76" s="5">
        <v>100</v>
      </c>
      <c r="C76" s="5">
        <v>39</v>
      </c>
      <c r="D76" s="9">
        <f t="shared" si="4"/>
        <v>20.51088</v>
      </c>
      <c r="E76" s="9">
        <f t="shared" si="3"/>
        <v>59.48912</v>
      </c>
    </row>
    <row r="77" spans="1:5" ht="15">
      <c r="A77" s="5">
        <v>233</v>
      </c>
      <c r="B77" s="5">
        <v>800</v>
      </c>
      <c r="C77" s="5">
        <v>260.5</v>
      </c>
      <c r="D77" s="9">
        <f t="shared" si="4"/>
        <v>137.00215999999998</v>
      </c>
      <c r="E77" s="9">
        <f t="shared" si="3"/>
        <v>502.99784</v>
      </c>
    </row>
    <row r="78" spans="1:5" ht="15">
      <c r="A78" s="5">
        <v>234</v>
      </c>
      <c r="B78" s="5">
        <v>800</v>
      </c>
      <c r="C78" s="5">
        <v>365</v>
      </c>
      <c r="D78" s="9">
        <f t="shared" si="4"/>
        <v>191.96079999999998</v>
      </c>
      <c r="E78" s="9">
        <f t="shared" si="3"/>
        <v>448.03920000000005</v>
      </c>
    </row>
    <row r="79" spans="1:5" ht="15">
      <c r="A79" s="5">
        <v>245</v>
      </c>
      <c r="B79" s="5">
        <v>100</v>
      </c>
      <c r="C79" s="5">
        <v>3</v>
      </c>
      <c r="D79" s="9">
        <f t="shared" si="4"/>
        <v>1.5777600000000003</v>
      </c>
      <c r="E79" s="9">
        <f t="shared" si="3"/>
        <v>78.42224</v>
      </c>
    </row>
    <row r="80" spans="1:5" ht="15">
      <c r="A80" s="5">
        <v>246</v>
      </c>
      <c r="B80" s="5">
        <v>320</v>
      </c>
      <c r="C80" s="5">
        <v>161</v>
      </c>
      <c r="D80" s="9">
        <f t="shared" si="4"/>
        <v>84.67312</v>
      </c>
      <c r="E80" s="9">
        <f>(B80*0.8)-D80</f>
        <v>171.32688000000002</v>
      </c>
    </row>
    <row r="81" spans="1:5" ht="15">
      <c r="A81" s="5" t="s">
        <v>24</v>
      </c>
      <c r="B81" s="5">
        <v>250</v>
      </c>
      <c r="C81" s="5">
        <v>43</v>
      </c>
      <c r="D81" s="9">
        <f aca="true" t="shared" si="5" ref="D81:D95">+C81*0.38*1.73*0.8</f>
        <v>22.61456</v>
      </c>
      <c r="E81" s="9">
        <f aca="true" t="shared" si="6" ref="E81:E95">(B81*0.8)-D81</f>
        <v>177.38544</v>
      </c>
    </row>
    <row r="82" spans="1:5" ht="15">
      <c r="A82" s="5" t="s">
        <v>25</v>
      </c>
      <c r="B82" s="5">
        <v>400</v>
      </c>
      <c r="C82" s="5">
        <v>100</v>
      </c>
      <c r="D82" s="9">
        <f t="shared" si="5"/>
        <v>52.592</v>
      </c>
      <c r="E82" s="9">
        <f t="shared" si="6"/>
        <v>267.408</v>
      </c>
    </row>
    <row r="83" spans="1:5" ht="15">
      <c r="A83" s="5" t="s">
        <v>26</v>
      </c>
      <c r="B83" s="5">
        <v>400</v>
      </c>
      <c r="C83" s="5">
        <v>149</v>
      </c>
      <c r="D83" s="9">
        <f t="shared" si="5"/>
        <v>78.36207999999999</v>
      </c>
      <c r="E83" s="9">
        <f>(B83*0.8)-D83</f>
        <v>241.63792</v>
      </c>
    </row>
    <row r="84" spans="1:5" ht="15">
      <c r="A84" s="5" t="s">
        <v>27</v>
      </c>
      <c r="B84" s="5">
        <v>400</v>
      </c>
      <c r="C84" s="5">
        <v>234</v>
      </c>
      <c r="D84" s="9">
        <f t="shared" si="5"/>
        <v>123.06528000000002</v>
      </c>
      <c r="E84" s="9">
        <f t="shared" si="6"/>
        <v>196.93471999999997</v>
      </c>
    </row>
    <row r="85" spans="1:5" ht="15">
      <c r="A85" s="5" t="s">
        <v>28</v>
      </c>
      <c r="B85" s="5">
        <v>160</v>
      </c>
      <c r="C85" s="5">
        <v>63.1</v>
      </c>
      <c r="D85" s="9">
        <f t="shared" si="5"/>
        <v>33.185552</v>
      </c>
      <c r="E85" s="9">
        <f t="shared" si="6"/>
        <v>94.814448</v>
      </c>
    </row>
    <row r="86" spans="1:5" ht="15">
      <c r="A86" s="5" t="s">
        <v>29</v>
      </c>
      <c r="B86" s="5">
        <v>400</v>
      </c>
      <c r="C86" s="5">
        <v>48</v>
      </c>
      <c r="D86" s="9">
        <f t="shared" si="5"/>
        <v>25.244160000000004</v>
      </c>
      <c r="E86" s="9">
        <f t="shared" si="6"/>
        <v>294.75584</v>
      </c>
    </row>
    <row r="87" spans="1:5" ht="15">
      <c r="A87" s="5" t="s">
        <v>37</v>
      </c>
      <c r="B87" s="5">
        <v>500</v>
      </c>
      <c r="C87" s="5">
        <v>36</v>
      </c>
      <c r="D87" s="9">
        <f t="shared" si="5"/>
        <v>18.93312</v>
      </c>
      <c r="E87" s="9">
        <f t="shared" si="6"/>
        <v>381.06688</v>
      </c>
    </row>
    <row r="88" spans="1:5" ht="15">
      <c r="A88" s="5" t="s">
        <v>41</v>
      </c>
      <c r="B88" s="5">
        <v>500</v>
      </c>
      <c r="C88" s="5">
        <v>62</v>
      </c>
      <c r="D88" s="9">
        <f t="shared" si="5"/>
        <v>32.607040000000005</v>
      </c>
      <c r="E88" s="9">
        <f t="shared" si="6"/>
        <v>367.39296</v>
      </c>
    </row>
    <row r="89" spans="1:5" ht="15">
      <c r="A89" s="5" t="s">
        <v>30</v>
      </c>
      <c r="B89" s="5">
        <f>400+320</f>
        <v>720</v>
      </c>
      <c r="C89" s="5">
        <v>157</v>
      </c>
      <c r="D89" s="9">
        <f t="shared" si="5"/>
        <v>82.56944000000001</v>
      </c>
      <c r="E89" s="9">
        <f t="shared" si="6"/>
        <v>493.43056</v>
      </c>
    </row>
    <row r="90" spans="1:5" ht="15">
      <c r="A90" s="5" t="s">
        <v>31</v>
      </c>
      <c r="B90" s="5">
        <f>400+250</f>
        <v>650</v>
      </c>
      <c r="C90" s="5">
        <v>93</v>
      </c>
      <c r="D90" s="9">
        <f t="shared" si="5"/>
        <v>48.910560000000004</v>
      </c>
      <c r="E90" s="9">
        <f t="shared" si="6"/>
        <v>471.08943999999997</v>
      </c>
    </row>
    <row r="91" spans="1:5" ht="15">
      <c r="A91" s="5" t="s">
        <v>32</v>
      </c>
      <c r="B91" s="5">
        <v>160</v>
      </c>
      <c r="C91" s="5">
        <v>12</v>
      </c>
      <c r="D91" s="9">
        <f t="shared" si="5"/>
        <v>6.311040000000001</v>
      </c>
      <c r="E91" s="9">
        <f t="shared" si="6"/>
        <v>121.68896</v>
      </c>
    </row>
    <row r="92" spans="1:5" ht="15">
      <c r="A92" s="5" t="s">
        <v>33</v>
      </c>
      <c r="B92" s="5">
        <v>250</v>
      </c>
      <c r="C92" s="5">
        <v>86</v>
      </c>
      <c r="D92" s="9">
        <f t="shared" si="5"/>
        <v>45.22912</v>
      </c>
      <c r="E92" s="9">
        <f t="shared" si="6"/>
        <v>154.77088</v>
      </c>
    </row>
    <row r="93" spans="1:5" ht="15">
      <c r="A93" s="5" t="s">
        <v>34</v>
      </c>
      <c r="B93" s="5">
        <v>400</v>
      </c>
      <c r="C93" s="5">
        <v>125</v>
      </c>
      <c r="D93" s="9">
        <f t="shared" si="5"/>
        <v>65.74</v>
      </c>
      <c r="E93" s="9">
        <f t="shared" si="6"/>
        <v>254.26</v>
      </c>
    </row>
    <row r="94" spans="1:5" ht="15">
      <c r="A94" s="5" t="s">
        <v>35</v>
      </c>
      <c r="B94" s="5">
        <v>250</v>
      </c>
      <c r="C94" s="5">
        <v>60.5</v>
      </c>
      <c r="D94" s="9">
        <f t="shared" si="5"/>
        <v>31.818160000000002</v>
      </c>
      <c r="E94" s="9">
        <f t="shared" si="6"/>
        <v>168.18184</v>
      </c>
    </row>
    <row r="95" spans="1:5" ht="15">
      <c r="A95" s="5" t="s">
        <v>38</v>
      </c>
      <c r="B95" s="5">
        <v>250</v>
      </c>
      <c r="C95" s="5">
        <v>87</v>
      </c>
      <c r="D95" s="9">
        <f t="shared" si="5"/>
        <v>45.75504000000001</v>
      </c>
      <c r="E95" s="9">
        <f t="shared" si="6"/>
        <v>154.24496</v>
      </c>
    </row>
    <row r="96" spans="1:5" ht="28.5" customHeight="1">
      <c r="A96" s="5" t="s">
        <v>39</v>
      </c>
      <c r="B96" s="11">
        <v>400</v>
      </c>
      <c r="C96" s="5">
        <v>212</v>
      </c>
      <c r="D96" s="9">
        <f>+C96*0.38*1.73*0.8</f>
        <v>111.49504</v>
      </c>
      <c r="E96" s="9">
        <f>(B96*0.8)-D96</f>
        <v>208.50495999999998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6.57421875" style="0" customWidth="1"/>
    <col min="2" max="2" width="27.57421875" style="0" customWidth="1"/>
    <col min="3" max="3" width="10.28125" style="0" bestFit="1" customWidth="1"/>
    <col min="4" max="4" width="10.57421875" style="0" hidden="1" customWidth="1"/>
    <col min="5" max="5" width="11.57421875" style="0" hidden="1" customWidth="1"/>
    <col min="6" max="6" width="12.8515625" style="0" customWidth="1"/>
  </cols>
  <sheetData>
    <row r="2" spans="1:8" ht="43.5" customHeight="1">
      <c r="A2" s="12" t="s">
        <v>7</v>
      </c>
      <c r="B2" s="12"/>
      <c r="C2" s="12"/>
      <c r="D2" s="12"/>
      <c r="E2" s="12"/>
      <c r="F2" s="12"/>
      <c r="H2" s="3" t="s">
        <v>43</v>
      </c>
    </row>
    <row r="3" spans="1:6" ht="15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</row>
    <row r="4" spans="1:6" ht="15">
      <c r="A4" s="1">
        <v>1</v>
      </c>
      <c r="B4" s="1" t="s">
        <v>14</v>
      </c>
      <c r="C4" s="2">
        <v>1000</v>
      </c>
      <c r="D4" s="2">
        <v>32</v>
      </c>
      <c r="E4" s="2">
        <f>6300*D4*1.73/1000</f>
        <v>348.768</v>
      </c>
      <c r="F4" s="2">
        <f>+C4-E4</f>
        <v>651.232</v>
      </c>
    </row>
    <row r="5" spans="1:6" ht="15">
      <c r="A5" s="1">
        <v>2</v>
      </c>
      <c r="B5" s="1" t="s">
        <v>15</v>
      </c>
      <c r="C5" s="2">
        <v>1000</v>
      </c>
      <c r="D5" s="2">
        <v>5</v>
      </c>
      <c r="E5" s="2">
        <f aca="true" t="shared" si="0" ref="E5:E10">6300*D5*1.73/1000</f>
        <v>54.495</v>
      </c>
      <c r="F5" s="2">
        <f aca="true" t="shared" si="1" ref="F5:F10">+C5-E5</f>
        <v>945.505</v>
      </c>
    </row>
    <row r="6" spans="1:6" ht="15">
      <c r="A6" s="1">
        <v>3</v>
      </c>
      <c r="B6" s="1" t="s">
        <v>16</v>
      </c>
      <c r="C6" s="2">
        <f>1000+1000</f>
        <v>2000</v>
      </c>
      <c r="D6" s="2">
        <v>30</v>
      </c>
      <c r="E6" s="2">
        <f t="shared" si="0"/>
        <v>326.97</v>
      </c>
      <c r="F6" s="2">
        <f t="shared" si="1"/>
        <v>1673.03</v>
      </c>
    </row>
    <row r="7" spans="1:6" ht="15">
      <c r="A7" s="1">
        <v>4</v>
      </c>
      <c r="B7" s="1" t="s">
        <v>40</v>
      </c>
      <c r="C7" s="2">
        <f>4000*4</f>
        <v>16000</v>
      </c>
      <c r="D7" s="2">
        <v>750</v>
      </c>
      <c r="E7" s="2">
        <f>6300*D7*1.73/1000</f>
        <v>8174.25</v>
      </c>
      <c r="F7" s="2">
        <f t="shared" si="1"/>
        <v>7825.75</v>
      </c>
    </row>
    <row r="8" spans="1:6" ht="15">
      <c r="A8" s="1">
        <v>5</v>
      </c>
      <c r="B8" s="1" t="s">
        <v>17</v>
      </c>
      <c r="C8" s="2">
        <f>6300+6300</f>
        <v>12600</v>
      </c>
      <c r="D8" s="2">
        <v>310</v>
      </c>
      <c r="E8" s="2">
        <f t="shared" si="0"/>
        <v>3378.69</v>
      </c>
      <c r="F8" s="2">
        <f t="shared" si="1"/>
        <v>9221.31</v>
      </c>
    </row>
    <row r="9" spans="1:6" ht="15">
      <c r="A9" s="1">
        <v>6</v>
      </c>
      <c r="B9" s="1" t="s">
        <v>18</v>
      </c>
      <c r="C9" s="2">
        <v>1000</v>
      </c>
      <c r="D9" s="2">
        <v>5</v>
      </c>
      <c r="E9" s="2">
        <f t="shared" si="0"/>
        <v>54.495</v>
      </c>
      <c r="F9" s="2">
        <f t="shared" si="1"/>
        <v>945.505</v>
      </c>
    </row>
    <row r="10" spans="1:6" ht="15">
      <c r="A10" s="1">
        <v>7</v>
      </c>
      <c r="B10" s="1" t="s">
        <v>19</v>
      </c>
      <c r="C10" s="2">
        <f>4000+4000</f>
        <v>8000</v>
      </c>
      <c r="D10" s="2">
        <v>130</v>
      </c>
      <c r="E10" s="2">
        <f t="shared" si="0"/>
        <v>1416.87</v>
      </c>
      <c r="F10" s="2">
        <f t="shared" si="1"/>
        <v>6583.13</v>
      </c>
    </row>
  </sheetData>
  <sheetProtection/>
  <mergeCells count="1">
    <mergeCell ref="A2:F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2024-04-11T21:46:53Z</dcterms:modified>
  <cp:category/>
  <cp:version/>
  <cp:contentType/>
  <cp:contentStatus/>
</cp:coreProperties>
</file>